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44" yWindow="65320" windowWidth="12396" windowHeight="9312" activeTab="0"/>
  </bookViews>
  <sheets>
    <sheet name="1кв. 2023" sheetId="1" r:id="rId1"/>
  </sheets>
  <definedNames>
    <definedName name="APPT" localSheetId="0">'1кв. 2023'!$A$21</definedName>
    <definedName name="FIO" localSheetId="0">'1кв. 2023'!$H$21</definedName>
    <definedName name="SIGN" localSheetId="0">'1кв. 2023'!$A$21:$I$22</definedName>
    <definedName name="_xlnm.Print_Area" localSheetId="0">'1кв. 2023'!$A$1:$K$63</definedName>
  </definedNames>
  <calcPr fullCalcOnLoad="1"/>
</workbook>
</file>

<file path=xl/sharedStrings.xml><?xml version="1.0" encoding="utf-8"?>
<sst xmlns="http://schemas.openxmlformats.org/spreadsheetml/2006/main" count="127" uniqueCount="116">
  <si>
    <t/>
  </si>
  <si>
    <t>КФСР</t>
  </si>
  <si>
    <t>Наименование КФСР</t>
  </si>
  <si>
    <t>0103</t>
  </si>
  <si>
    <t>0104</t>
  </si>
  <si>
    <t>0106</t>
  </si>
  <si>
    <t>Резервные фонды</t>
  </si>
  <si>
    <t>Другие общегосударственные вопросы</t>
  </si>
  <si>
    <t>0100</t>
  </si>
  <si>
    <t>Общегосударственные вопросы</t>
  </si>
  <si>
    <t>0203</t>
  </si>
  <si>
    <t>Мобилизационная подготовка экономики</t>
  </si>
  <si>
    <t>0200</t>
  </si>
  <si>
    <t>Национальная оборона</t>
  </si>
  <si>
    <t>0309</t>
  </si>
  <si>
    <t>0300</t>
  </si>
  <si>
    <t>Национальная безопасность и правоохранительная деятельность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</si>
  <si>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</si>
  <si>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</si>
  <si>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</si>
  <si>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</si>
  <si>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</si>
  <si>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0400</t>
  </si>
  <si>
    <t>Национальная экономика</t>
  </si>
  <si>
    <t>0502</t>
  </si>
  <si>
    <t>Коммунальное хозяйство</t>
  </si>
  <si>
    <t>0500</t>
  </si>
  <si>
    <t>Жилищно-коммунальное хозяйство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</si>
  <si>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</si>
  <si>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</si>
  <si>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</si>
  <si>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</si>
  <si>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</si>
  <si>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</si>
  <si>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0700</t>
  </si>
  <si>
    <t>Образование</t>
  </si>
  <si>
    <t>Культура</t>
  </si>
  <si>
    <t>0800</t>
  </si>
  <si>
    <t>Культура, кинематография и средства массовой информации</t>
  </si>
  <si>
    <t>1003</t>
  </si>
  <si>
    <t>Социальное обеспечение населения</t>
  </si>
  <si>
    <t>1004</t>
  </si>
  <si>
    <t>1000</t>
  </si>
  <si>
    <t>Социальная политика</t>
  </si>
  <si>
    <t>1100</t>
  </si>
  <si>
    <t>% исполнения</t>
  </si>
  <si>
    <t>Бюджет Шегарского района</t>
  </si>
  <si>
    <t>0501</t>
  </si>
  <si>
    <t>в т.ч.</t>
  </si>
  <si>
    <t>Свод бюджетов сельских поселений</t>
  </si>
  <si>
    <t>Жилищное хозяйство</t>
  </si>
  <si>
    <t>Функционирование законодательных (представительных) органов  местного самоуправления</t>
  </si>
  <si>
    <t>Функционирование  местных администраций</t>
  </si>
  <si>
    <t xml:space="preserve">Обеспечение деятельности финансовых органов </t>
  </si>
  <si>
    <t>0801</t>
  </si>
  <si>
    <t>Методический центр</t>
  </si>
  <si>
    <t>0904</t>
  </si>
  <si>
    <t>0901</t>
  </si>
  <si>
    <t>1102</t>
  </si>
  <si>
    <t>0204</t>
  </si>
  <si>
    <t>Защита населения и территории от  последствий чрезвычайных ситуаций природного и техногенного характера, гражданская оборона</t>
  </si>
  <si>
    <t>0409</t>
  </si>
  <si>
    <t>Дорожное хозяйство</t>
  </si>
  <si>
    <t>0412</t>
  </si>
  <si>
    <t>0503</t>
  </si>
  <si>
    <t>Благоустройство</t>
  </si>
  <si>
    <t>Стационарная медицинская помощь</t>
  </si>
  <si>
    <t>Скорая медицинская помощь</t>
  </si>
  <si>
    <t>Физическая культура и спорт</t>
  </si>
  <si>
    <t>Охрана семьи и детства</t>
  </si>
  <si>
    <t>0105</t>
  </si>
  <si>
    <t>Судебная система</t>
  </si>
  <si>
    <t>0107</t>
  </si>
  <si>
    <t>Обеспечение проведения выборов и референдумов</t>
  </si>
  <si>
    <t>0111</t>
  </si>
  <si>
    <t>0113</t>
  </si>
  <si>
    <t xml:space="preserve">Мобилизационная и вневойсковая подготовка </t>
  </si>
  <si>
    <t>0804</t>
  </si>
  <si>
    <t>0909</t>
  </si>
  <si>
    <t>Другие вопросы в области здравоохранения</t>
  </si>
  <si>
    <t>Массовый спорт</t>
  </si>
  <si>
    <t>1301</t>
  </si>
  <si>
    <t>Обслуживание государственного внутреннего и муниципального долга</t>
  </si>
  <si>
    <t>1300</t>
  </si>
  <si>
    <t>Обслуживание государственного  и муниципального долга</t>
  </si>
  <si>
    <t>1400</t>
  </si>
  <si>
    <t>Межбюджетные трасферты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</si>
  <si>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</si>
  <si>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</si>
  <si>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</si>
  <si>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</si>
  <si>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исполнение</t>
  </si>
  <si>
    <t>*Расходы без учета межбюджетных трасфертов</t>
  </si>
  <si>
    <t>0505</t>
  </si>
  <si>
    <t xml:space="preserve">Другие вопросы в области жилищно-коммунального хозяйства </t>
  </si>
  <si>
    <t>1202</t>
  </si>
  <si>
    <t>1200</t>
  </si>
  <si>
    <t>Средства массовой информации</t>
  </si>
  <si>
    <t>Периодическая печать и издательства</t>
  </si>
  <si>
    <t>План (год)</t>
  </si>
  <si>
    <t>1101</t>
  </si>
  <si>
    <t>Физическая культура</t>
  </si>
  <si>
    <t>Начальник Управления финансов</t>
  </si>
  <si>
    <t>0401</t>
  </si>
  <si>
    <t>Общеэкономические вопросы</t>
  </si>
  <si>
    <t xml:space="preserve">Всего расходы </t>
  </si>
  <si>
    <t>Т.Г. Чернядева</t>
  </si>
  <si>
    <t>0703</t>
  </si>
  <si>
    <t>Дополнительное образование детей</t>
  </si>
  <si>
    <t>1103</t>
  </si>
  <si>
    <t>Спорт высших достижений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</si>
  <si>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</si>
  <si>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</si>
  <si>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0108</t>
  </si>
  <si>
    <t>Консолидированный бюджет                                 МО "Шегарский район" *</t>
  </si>
  <si>
    <t>Сведения об исполнении  бюджета МО "Шегарский район" за 1 квартал 2023 года по разделам и подразделам классификации расходов бюджетов РФ в сравнении с запланированными значениями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</si>
</sst>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/>
    </xf>
    <xf numFmtId="9" fontId="6" fillId="0" borderId="1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9" fontId="6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right" vertical="center" wrapText="1"/>
    </xf>
    <xf numFmtId="9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/>
    </xf>
    <xf numFmtId="173" fontId="4" fillId="0" borderId="10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3" fontId="6" fillId="0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view="pageBreakPreview" zoomScale="75" zoomScaleSheetLayoutView="75" workbookViewId="0" topLeftCell="A1">
      <selection activeCell="F6" sqref="F6"/>
    </sheetView>
  </sheetViews>
  <sheetFormatPr defaultColWidth="9.140625" defaultRowHeight="12.75" customHeight="1" outlineLevelRow="1"/>
  <cols>
    <col min="1" max="1" width="12.421875" style="23" customWidth="1"/>
    <col min="2" max="2" width="47.140625" style="23" customWidth="1"/>
    <col min="3" max="3" width="13.7109375" style="23" hidden="1" customWidth="1"/>
    <col min="4" max="4" width="16.57421875" style="23" hidden="1" customWidth="1"/>
    <col min="5" max="5" width="11.57421875" style="23" hidden="1" customWidth="1"/>
    <col min="6" max="6" width="19.00390625" style="34" customWidth="1"/>
    <col min="7" max="7" width="19.421875" style="34" customWidth="1"/>
    <col min="8" max="8" width="16.28125" style="23" customWidth="1"/>
    <col min="9" max="9" width="12.28125" style="23" hidden="1" customWidth="1"/>
    <col min="10" max="10" width="16.00390625" style="23" hidden="1" customWidth="1"/>
    <col min="11" max="11" width="11.421875" style="23" hidden="1" customWidth="1"/>
    <col min="12" max="16384" width="9.140625" style="23" customWidth="1"/>
  </cols>
  <sheetData>
    <row r="1" spans="1:11" ht="12.75" customHeight="1">
      <c r="A1" s="44" t="s">
        <v>115</v>
      </c>
      <c r="B1" s="45"/>
      <c r="C1" s="45"/>
      <c r="D1" s="45"/>
      <c r="E1" s="45"/>
      <c r="F1" s="45"/>
      <c r="G1" s="45"/>
      <c r="H1" s="45"/>
      <c r="I1" s="46"/>
      <c r="J1" s="46"/>
      <c r="K1" s="46"/>
    </row>
    <row r="2" spans="1:11" ht="63" customHeight="1">
      <c r="A2" s="47"/>
      <c r="B2" s="47"/>
      <c r="C2" s="47"/>
      <c r="D2" s="47"/>
      <c r="E2" s="47"/>
      <c r="F2" s="47"/>
      <c r="G2" s="47"/>
      <c r="H2" s="47"/>
      <c r="I2" s="48"/>
      <c r="J2" s="48"/>
      <c r="K2" s="48"/>
    </row>
    <row r="3" spans="1:11" ht="18" customHeight="1" hidden="1">
      <c r="A3" s="49" t="s">
        <v>1</v>
      </c>
      <c r="B3" s="49" t="s">
        <v>2</v>
      </c>
      <c r="C3" s="54" t="s">
        <v>114</v>
      </c>
      <c r="D3" s="55"/>
      <c r="E3" s="56"/>
      <c r="F3" s="60" t="s">
        <v>48</v>
      </c>
      <c r="G3" s="61"/>
      <c r="H3" s="61"/>
      <c r="I3" s="61"/>
      <c r="J3" s="61"/>
      <c r="K3" s="62"/>
    </row>
    <row r="4" spans="1:11" ht="28.5" customHeight="1">
      <c r="A4" s="50"/>
      <c r="B4" s="52"/>
      <c r="C4" s="57"/>
      <c r="D4" s="58"/>
      <c r="E4" s="59"/>
      <c r="F4" s="41" t="s">
        <v>46</v>
      </c>
      <c r="G4" s="42"/>
      <c r="H4" s="43"/>
      <c r="I4" s="41" t="s">
        <v>49</v>
      </c>
      <c r="J4" s="42"/>
      <c r="K4" s="43"/>
    </row>
    <row r="5" spans="1:11" ht="73.5" customHeight="1">
      <c r="A5" s="51"/>
      <c r="B5" s="53"/>
      <c r="C5" s="2" t="s">
        <v>99</v>
      </c>
      <c r="D5" s="3" t="s">
        <v>91</v>
      </c>
      <c r="E5" s="3" t="s">
        <v>45</v>
      </c>
      <c r="F5" s="25" t="s">
        <v>99</v>
      </c>
      <c r="G5" s="26" t="s">
        <v>91</v>
      </c>
      <c r="H5" s="4" t="s">
        <v>45</v>
      </c>
      <c r="I5" s="2" t="s">
        <v>99</v>
      </c>
      <c r="J5" s="3" t="s">
        <v>91</v>
      </c>
      <c r="K5" s="4" t="s">
        <v>45</v>
      </c>
    </row>
    <row r="6" spans="1:11" ht="73.5" customHeight="1">
      <c r="A6" s="37" t="s">
        <v>111</v>
      </c>
      <c r="B6" s="36" t="s">
        <v>112</v>
      </c>
      <c r="C6" s="28">
        <f>F6+I6</f>
        <v>6059.1</v>
      </c>
      <c r="D6" s="28">
        <f>G6+J6</f>
        <v>1162.6999999999998</v>
      </c>
      <c r="E6" s="7">
        <f>D6/C6</f>
        <v>0.19189318545658593</v>
      </c>
      <c r="F6" s="32">
        <v>1507.5</v>
      </c>
      <c r="G6" s="32">
        <v>310.9</v>
      </c>
      <c r="H6" s="7">
        <f>G6/F6</f>
        <v>0.20623548922056384</v>
      </c>
      <c r="I6" s="28">
        <v>4551.6</v>
      </c>
      <c r="J6" s="28">
        <v>851.8</v>
      </c>
      <c r="K6" s="7">
        <f>J6/I6</f>
        <v>0.1871429826874066</v>
      </c>
    </row>
    <row r="7" spans="1:11" ht="62.25" customHeight="1" outlineLevel="1">
      <c r="A7" s="5" t="s">
        <v>3</v>
      </c>
      <c r="B7" s="6" t="s">
        <v>51</v>
      </c>
      <c r="C7" s="28">
        <f>F7+I7</f>
        <v>1714.1</v>
      </c>
      <c r="D7" s="28">
        <f>G7+J7</f>
        <v>329</v>
      </c>
      <c r="E7" s="7">
        <f>D7/C7</f>
        <v>0.19193745989148825</v>
      </c>
      <c r="F7" s="32">
        <v>1714.1</v>
      </c>
      <c r="G7" s="32">
        <v>329</v>
      </c>
      <c r="H7" s="7">
        <f>G7/F7</f>
        <v>0.19193745989148825</v>
      </c>
      <c r="I7" s="28"/>
      <c r="J7" s="28"/>
      <c r="K7" s="7"/>
    </row>
    <row r="8" spans="1:11" ht="37.5" customHeight="1" outlineLevel="1">
      <c r="A8" s="5" t="s">
        <v>4</v>
      </c>
      <c r="B8" s="6" t="s">
        <v>52</v>
      </c>
      <c r="C8" s="28">
        <f aca="true" t="shared" si="0" ref="C8:C15">F8+I8</f>
        <v>75684.1</v>
      </c>
      <c r="D8" s="28">
        <f aca="true" t="shared" si="1" ref="D8:D15">G8+J8</f>
        <v>12429.7</v>
      </c>
      <c r="E8" s="7">
        <f aca="true" t="shared" si="2" ref="E8:E59">D8/C8</f>
        <v>0.1642313246771779</v>
      </c>
      <c r="F8" s="32">
        <v>43102.4</v>
      </c>
      <c r="G8" s="32">
        <v>6742.8</v>
      </c>
      <c r="H8" s="7">
        <f aca="true" t="shared" si="3" ref="H8:H59">G8/F8</f>
        <v>0.15643676454211367</v>
      </c>
      <c r="I8" s="28">
        <v>32581.7</v>
      </c>
      <c r="J8" s="28">
        <v>5686.9</v>
      </c>
      <c r="K8" s="7">
        <f>J8/I8</f>
        <v>0.17454276480355535</v>
      </c>
    </row>
    <row r="9" spans="1:11" ht="30.75" customHeight="1" hidden="1" outlineLevel="1">
      <c r="A9" s="5" t="s">
        <v>70</v>
      </c>
      <c r="B9" s="6" t="s">
        <v>71</v>
      </c>
      <c r="C9" s="28">
        <f t="shared" si="0"/>
        <v>0</v>
      </c>
      <c r="D9" s="28">
        <f t="shared" si="1"/>
        <v>0</v>
      </c>
      <c r="E9" s="7" t="e">
        <f t="shared" si="2"/>
        <v>#DIV/0!</v>
      </c>
      <c r="F9" s="32">
        <v>0</v>
      </c>
      <c r="G9" s="32">
        <v>0</v>
      </c>
      <c r="H9" s="7" t="e">
        <f t="shared" si="3"/>
        <v>#DIV/0!</v>
      </c>
      <c r="I9" s="28"/>
      <c r="J9" s="28"/>
      <c r="K9" s="7" t="e">
        <f aca="true" t="shared" si="4" ref="K9:K14">J9/I9</f>
        <v>#DIV/0!</v>
      </c>
    </row>
    <row r="10" spans="1:11" ht="30.75" customHeight="1" hidden="1" outlineLevel="1">
      <c r="A10" s="5" t="s">
        <v>5</v>
      </c>
      <c r="B10" s="6" t="s">
        <v>71</v>
      </c>
      <c r="C10" s="28">
        <f t="shared" si="0"/>
        <v>0</v>
      </c>
      <c r="D10" s="28">
        <f t="shared" si="1"/>
        <v>0</v>
      </c>
      <c r="E10" s="7">
        <v>0</v>
      </c>
      <c r="F10" s="32">
        <v>0</v>
      </c>
      <c r="G10" s="32">
        <v>0</v>
      </c>
      <c r="H10" s="7" t="e">
        <f t="shared" si="3"/>
        <v>#DIV/0!</v>
      </c>
      <c r="I10" s="28"/>
      <c r="J10" s="28"/>
      <c r="K10" s="7" t="e">
        <f t="shared" si="4"/>
        <v>#DIV/0!</v>
      </c>
    </row>
    <row r="11" spans="1:11" ht="30.75" customHeight="1" outlineLevel="1">
      <c r="A11" s="5" t="s">
        <v>70</v>
      </c>
      <c r="B11" s="6" t="s">
        <v>71</v>
      </c>
      <c r="C11" s="32">
        <f t="shared" si="0"/>
        <v>3</v>
      </c>
      <c r="D11" s="32">
        <f t="shared" si="1"/>
        <v>0</v>
      </c>
      <c r="E11" s="21"/>
      <c r="F11" s="32">
        <v>3</v>
      </c>
      <c r="G11" s="32">
        <v>0</v>
      </c>
      <c r="H11" s="7">
        <f t="shared" si="3"/>
        <v>0</v>
      </c>
      <c r="I11" s="28"/>
      <c r="J11" s="28"/>
      <c r="K11" s="7"/>
    </row>
    <row r="12" spans="1:11" ht="35.25" customHeight="1" outlineLevel="1">
      <c r="A12" s="5" t="s">
        <v>5</v>
      </c>
      <c r="B12" s="6" t="s">
        <v>53</v>
      </c>
      <c r="C12" s="28">
        <f t="shared" si="0"/>
        <v>7278</v>
      </c>
      <c r="D12" s="28">
        <f t="shared" si="1"/>
        <v>1400</v>
      </c>
      <c r="E12" s="7">
        <f t="shared" si="2"/>
        <v>0.1923605386095081</v>
      </c>
      <c r="F12" s="32">
        <v>7278</v>
      </c>
      <c r="G12" s="32">
        <v>1400</v>
      </c>
      <c r="H12" s="7">
        <f t="shared" si="3"/>
        <v>0.1923605386095081</v>
      </c>
      <c r="I12" s="28"/>
      <c r="J12" s="28"/>
      <c r="K12" s="7"/>
    </row>
    <row r="13" spans="1:11" ht="44.25" customHeight="1" hidden="1" outlineLevel="1">
      <c r="A13" s="5" t="s">
        <v>72</v>
      </c>
      <c r="B13" s="6" t="s">
        <v>73</v>
      </c>
      <c r="C13" s="28">
        <f t="shared" si="0"/>
        <v>0</v>
      </c>
      <c r="D13" s="28">
        <f t="shared" si="1"/>
        <v>0</v>
      </c>
      <c r="E13" s="7" t="e">
        <f t="shared" si="2"/>
        <v>#DIV/0!</v>
      </c>
      <c r="F13" s="32"/>
      <c r="G13" s="32"/>
      <c r="H13" s="7" t="e">
        <f t="shared" si="3"/>
        <v>#DIV/0!</v>
      </c>
      <c r="I13" s="28"/>
      <c r="J13" s="28"/>
      <c r="K13" s="7" t="e">
        <f t="shared" si="4"/>
        <v>#DIV/0!</v>
      </c>
    </row>
    <row r="14" spans="1:11" ht="44.25" customHeight="1" hidden="1" outlineLevel="1">
      <c r="A14" s="5" t="s">
        <v>113</v>
      </c>
      <c r="B14" s="6" t="s">
        <v>73</v>
      </c>
      <c r="C14" s="28">
        <f t="shared" si="0"/>
        <v>0</v>
      </c>
      <c r="D14" s="28">
        <f t="shared" si="1"/>
        <v>0</v>
      </c>
      <c r="E14" s="7" t="e">
        <f t="shared" si="2"/>
        <v>#DIV/0!</v>
      </c>
      <c r="F14" s="32">
        <v>0</v>
      </c>
      <c r="G14" s="32">
        <v>0</v>
      </c>
      <c r="H14" s="7" t="e">
        <f t="shared" si="3"/>
        <v>#DIV/0!</v>
      </c>
      <c r="I14" s="28"/>
      <c r="J14" s="28"/>
      <c r="K14" s="7" t="e">
        <f t="shared" si="4"/>
        <v>#DIV/0!</v>
      </c>
    </row>
    <row r="15" spans="1:11" ht="36.75" customHeight="1" outlineLevel="1">
      <c r="A15" s="5" t="s">
        <v>74</v>
      </c>
      <c r="B15" s="6" t="s">
        <v>6</v>
      </c>
      <c r="C15" s="28">
        <f t="shared" si="0"/>
        <v>1892.1</v>
      </c>
      <c r="D15" s="28">
        <f t="shared" si="1"/>
        <v>0</v>
      </c>
      <c r="E15" s="7">
        <f>D15/C15</f>
        <v>0</v>
      </c>
      <c r="F15" s="32">
        <v>1781.1</v>
      </c>
      <c r="G15" s="32">
        <v>0</v>
      </c>
      <c r="H15" s="7">
        <f>G15/F15</f>
        <v>0</v>
      </c>
      <c r="I15" s="28">
        <v>111</v>
      </c>
      <c r="J15" s="28">
        <v>0</v>
      </c>
      <c r="K15" s="7">
        <f>J15/I15</f>
        <v>0</v>
      </c>
    </row>
    <row r="16" spans="1:11" ht="30" customHeight="1" outlineLevel="1">
      <c r="A16" s="5" t="s">
        <v>75</v>
      </c>
      <c r="B16" s="6" t="s">
        <v>7</v>
      </c>
      <c r="C16" s="28">
        <f>F16+I16-250</f>
        <v>31232.1</v>
      </c>
      <c r="D16" s="28">
        <f>G16+J16</f>
        <v>6754.5</v>
      </c>
      <c r="E16" s="7">
        <f t="shared" si="2"/>
        <v>0.21626787824065627</v>
      </c>
      <c r="F16" s="32">
        <v>10442.3</v>
      </c>
      <c r="G16" s="32">
        <v>2328.8</v>
      </c>
      <c r="H16" s="7">
        <f t="shared" si="3"/>
        <v>0.2230160022217328</v>
      </c>
      <c r="I16" s="28">
        <v>21039.8</v>
      </c>
      <c r="J16" s="28">
        <v>4425.7</v>
      </c>
      <c r="K16" s="7">
        <f>J16/I16</f>
        <v>0.21034895768971187</v>
      </c>
    </row>
    <row r="17" spans="1:11" ht="18.75" customHeight="1">
      <c r="A17" s="1" t="s">
        <v>8</v>
      </c>
      <c r="B17" s="8" t="s">
        <v>9</v>
      </c>
      <c r="C17" s="29">
        <f>SUM(C6:C16)+0.1</f>
        <v>123862.6</v>
      </c>
      <c r="D17" s="29">
        <f>SUM(D6:D16)</f>
        <v>22075.9</v>
      </c>
      <c r="E17" s="10">
        <f t="shared" si="2"/>
        <v>0.1782289407779265</v>
      </c>
      <c r="F17" s="30">
        <f>SUM(F6:F16)+0.1</f>
        <v>65828.5</v>
      </c>
      <c r="G17" s="30">
        <f>SUM(G6:G16)</f>
        <v>11111.5</v>
      </c>
      <c r="H17" s="10">
        <f t="shared" si="3"/>
        <v>0.1687946710011621</v>
      </c>
      <c r="I17" s="29">
        <f>SUM(I6:I16)</f>
        <v>58284.100000000006</v>
      </c>
      <c r="J17" s="29">
        <f>SUM(J6:J16)</f>
        <v>10964.4</v>
      </c>
      <c r="K17" s="10">
        <f>J17/I17</f>
        <v>0.1881199160663028</v>
      </c>
    </row>
    <row r="18" spans="1:11" ht="36" customHeight="1">
      <c r="A18" s="5" t="s">
        <v>10</v>
      </c>
      <c r="B18" s="6" t="s">
        <v>76</v>
      </c>
      <c r="C18" s="28">
        <f>F18+I18-1162.5</f>
        <v>1162.5</v>
      </c>
      <c r="D18" s="28">
        <f>G18+J18-283.5</f>
        <v>195.8</v>
      </c>
      <c r="E18" s="7">
        <f t="shared" si="2"/>
        <v>0.16843010752688173</v>
      </c>
      <c r="F18" s="32">
        <v>1162.5</v>
      </c>
      <c r="G18" s="32">
        <v>283.5</v>
      </c>
      <c r="H18" s="7">
        <f t="shared" si="3"/>
        <v>0.24387096774193548</v>
      </c>
      <c r="I18" s="28">
        <v>1162.5</v>
      </c>
      <c r="J18" s="28">
        <v>195.8</v>
      </c>
      <c r="K18" s="7">
        <f>J18/I18</f>
        <v>0.16843010752688173</v>
      </c>
    </row>
    <row r="19" spans="1:11" ht="36" customHeight="1" outlineLevel="1">
      <c r="A19" s="19" t="s">
        <v>59</v>
      </c>
      <c r="B19" s="20" t="s">
        <v>11</v>
      </c>
      <c r="C19" s="28">
        <f>F19+I19</f>
        <v>40</v>
      </c>
      <c r="D19" s="28">
        <f>G19+J19</f>
        <v>2.9</v>
      </c>
      <c r="E19" s="21">
        <f t="shared" si="2"/>
        <v>0.0725</v>
      </c>
      <c r="F19" s="32">
        <v>40</v>
      </c>
      <c r="G19" s="32">
        <v>2.9</v>
      </c>
      <c r="H19" s="21">
        <f t="shared" si="3"/>
        <v>0.0725</v>
      </c>
      <c r="I19" s="32"/>
      <c r="J19" s="32"/>
      <c r="K19" s="7"/>
    </row>
    <row r="20" spans="1:11" ht="20.25" customHeight="1">
      <c r="A20" s="1" t="s">
        <v>12</v>
      </c>
      <c r="B20" s="8" t="s">
        <v>13</v>
      </c>
      <c r="C20" s="30">
        <f>SUM(C19+C18)</f>
        <v>1202.5</v>
      </c>
      <c r="D20" s="30">
        <f>SUM(D19+D18)</f>
        <v>198.70000000000002</v>
      </c>
      <c r="E20" s="10">
        <f t="shared" si="2"/>
        <v>0.16523908523908526</v>
      </c>
      <c r="F20" s="30">
        <f>SUM(F18:F19)</f>
        <v>1202.5</v>
      </c>
      <c r="G20" s="30">
        <f>SUM(G18:G19)</f>
        <v>286.4</v>
      </c>
      <c r="H20" s="10">
        <f t="shared" si="3"/>
        <v>0.23817047817047815</v>
      </c>
      <c r="I20" s="29">
        <f>I18</f>
        <v>1162.5</v>
      </c>
      <c r="J20" s="29">
        <f>J18</f>
        <v>195.8</v>
      </c>
      <c r="K20" s="10">
        <f>J20/I20</f>
        <v>0.16843010752688173</v>
      </c>
    </row>
    <row r="21" spans="1:11" ht="81" customHeight="1" outlineLevel="1">
      <c r="A21" s="5" t="s">
        <v>14</v>
      </c>
      <c r="B21" s="6" t="s">
        <v>60</v>
      </c>
      <c r="C21" s="28">
        <f>(F21+I21)</f>
        <v>448.1</v>
      </c>
      <c r="D21" s="28">
        <f>G21+J21</f>
        <v>0</v>
      </c>
      <c r="E21" s="7">
        <f t="shared" si="2"/>
        <v>0</v>
      </c>
      <c r="F21" s="32">
        <v>65</v>
      </c>
      <c r="G21" s="32">
        <v>0</v>
      </c>
      <c r="H21" s="7">
        <f t="shared" si="3"/>
        <v>0</v>
      </c>
      <c r="I21" s="28">
        <v>383.1</v>
      </c>
      <c r="J21" s="28">
        <v>0</v>
      </c>
      <c r="K21" s="7">
        <f>J21/I21</f>
        <v>0</v>
      </c>
    </row>
    <row r="22" spans="1:11" ht="39.75" customHeight="1">
      <c r="A22" s="1" t="s">
        <v>15</v>
      </c>
      <c r="B22" s="8" t="s">
        <v>16</v>
      </c>
      <c r="C22" s="29">
        <f>SUM(C21)</f>
        <v>448.1</v>
      </c>
      <c r="D22" s="29">
        <f>SUM(D21)</f>
        <v>0</v>
      </c>
      <c r="E22" s="10">
        <f t="shared" si="2"/>
        <v>0</v>
      </c>
      <c r="F22" s="30">
        <f>SUM(F21)</f>
        <v>65</v>
      </c>
      <c r="G22" s="30">
        <f>SUM(G21)</f>
        <v>0</v>
      </c>
      <c r="H22" s="10">
        <f t="shared" si="3"/>
        <v>0</v>
      </c>
      <c r="I22" s="29">
        <f>SUM(I21)</f>
        <v>383.1</v>
      </c>
      <c r="J22" s="29">
        <f>SUM(J21)</f>
        <v>0</v>
      </c>
      <c r="K22" s="10">
        <f>J22/I22</f>
        <v>0</v>
      </c>
    </row>
    <row r="23" spans="1:11" ht="39.75" customHeight="1">
      <c r="A23" s="5" t="s">
        <v>103</v>
      </c>
      <c r="B23" s="6" t="s">
        <v>104</v>
      </c>
      <c r="C23" s="28">
        <f aca="true" t="shared" si="5" ref="C23:D25">F23+I23</f>
        <v>113.7</v>
      </c>
      <c r="D23" s="28">
        <f t="shared" si="5"/>
        <v>18.1</v>
      </c>
      <c r="E23" s="7">
        <f t="shared" si="2"/>
        <v>0.15919085312225154</v>
      </c>
      <c r="F23" s="32">
        <v>113.7</v>
      </c>
      <c r="G23" s="32">
        <v>18.1</v>
      </c>
      <c r="H23" s="21">
        <f t="shared" si="3"/>
        <v>0.15919085312225154</v>
      </c>
      <c r="I23" s="29"/>
      <c r="J23" s="29"/>
      <c r="K23" s="10"/>
    </row>
    <row r="24" spans="1:11" ht="27.75" customHeight="1" outlineLevel="1">
      <c r="A24" s="5" t="s">
        <v>17</v>
      </c>
      <c r="B24" s="6" t="s">
        <v>18</v>
      </c>
      <c r="C24" s="28">
        <f t="shared" si="5"/>
        <v>26748</v>
      </c>
      <c r="D24" s="28">
        <f t="shared" si="5"/>
        <v>6514.7</v>
      </c>
      <c r="E24" s="7">
        <f t="shared" si="2"/>
        <v>0.24355839688948705</v>
      </c>
      <c r="F24" s="32">
        <v>26748</v>
      </c>
      <c r="G24" s="32">
        <v>6514.7</v>
      </c>
      <c r="H24" s="21">
        <f t="shared" si="3"/>
        <v>0.24355839688948705</v>
      </c>
      <c r="I24" s="32"/>
      <c r="J24" s="32"/>
      <c r="K24" s="21"/>
    </row>
    <row r="25" spans="1:11" ht="28.5" customHeight="1" outlineLevel="1">
      <c r="A25" s="5" t="s">
        <v>19</v>
      </c>
      <c r="B25" s="6" t="s">
        <v>20</v>
      </c>
      <c r="C25" s="28">
        <f t="shared" si="5"/>
        <v>5378.3</v>
      </c>
      <c r="D25" s="28">
        <f t="shared" si="5"/>
        <v>1110.9</v>
      </c>
      <c r="E25" s="7">
        <f>D25/C25</f>
        <v>0.20655225628916202</v>
      </c>
      <c r="F25" s="32">
        <v>5378.3</v>
      </c>
      <c r="G25" s="32">
        <v>1110.9</v>
      </c>
      <c r="H25" s="21">
        <f t="shared" si="3"/>
        <v>0.20655225628916202</v>
      </c>
      <c r="I25" s="32"/>
      <c r="J25" s="32"/>
      <c r="K25" s="21"/>
    </row>
    <row r="26" spans="1:11" ht="28.5" customHeight="1" outlineLevel="1">
      <c r="A26" s="5" t="s">
        <v>61</v>
      </c>
      <c r="B26" s="6" t="s">
        <v>62</v>
      </c>
      <c r="C26" s="28">
        <f>F26+I26-26974.8</f>
        <v>50150.59999999999</v>
      </c>
      <c r="D26" s="28">
        <f>G26+J26</f>
        <v>3991.5</v>
      </c>
      <c r="E26" s="7">
        <f>D26/C26</f>
        <v>0.0795902740944276</v>
      </c>
      <c r="F26" s="32">
        <v>35048</v>
      </c>
      <c r="G26" s="32">
        <v>917.1</v>
      </c>
      <c r="H26" s="21">
        <f t="shared" si="3"/>
        <v>0.02616697101118466</v>
      </c>
      <c r="I26" s="32">
        <v>42077.4</v>
      </c>
      <c r="J26" s="32">
        <v>3074.4</v>
      </c>
      <c r="K26" s="21">
        <f>J26/I26</f>
        <v>0.07306535099602161</v>
      </c>
    </row>
    <row r="27" spans="1:11" ht="38.25" customHeight="1" outlineLevel="1">
      <c r="A27" s="5" t="s">
        <v>63</v>
      </c>
      <c r="B27" s="6" t="s">
        <v>21</v>
      </c>
      <c r="C27" s="28">
        <f>F27+I27-4800</f>
        <v>8590.099999999999</v>
      </c>
      <c r="D27" s="28">
        <f>G27+J27</f>
        <v>31.7</v>
      </c>
      <c r="E27" s="7">
        <f t="shared" si="2"/>
        <v>0.00369029464150592</v>
      </c>
      <c r="F27" s="32">
        <v>6146.7</v>
      </c>
      <c r="G27" s="32">
        <v>26.7</v>
      </c>
      <c r="H27" s="21">
        <f t="shared" si="3"/>
        <v>0.004343794231050808</v>
      </c>
      <c r="I27" s="32">
        <v>7243.4</v>
      </c>
      <c r="J27" s="32">
        <v>5</v>
      </c>
      <c r="K27" s="21">
        <v>0</v>
      </c>
    </row>
    <row r="28" spans="1:11" ht="27" customHeight="1">
      <c r="A28" s="1" t="s">
        <v>22</v>
      </c>
      <c r="B28" s="8" t="s">
        <v>23</v>
      </c>
      <c r="C28" s="29">
        <f>SUM(C23:C27)</f>
        <v>90980.69999999998</v>
      </c>
      <c r="D28" s="29">
        <f>SUM(D23:D27)</f>
        <v>11666.900000000001</v>
      </c>
      <c r="E28" s="10">
        <f t="shared" si="2"/>
        <v>0.12823488937763727</v>
      </c>
      <c r="F28" s="30">
        <f>SUM(F23:F27)</f>
        <v>73434.7</v>
      </c>
      <c r="G28" s="30">
        <f>SUM(G23:G27)</f>
        <v>8587.500000000002</v>
      </c>
      <c r="H28" s="10">
        <f t="shared" si="3"/>
        <v>0.11694062888525454</v>
      </c>
      <c r="I28" s="29">
        <f>SUM(I24:I27)</f>
        <v>49320.8</v>
      </c>
      <c r="J28" s="29">
        <f>SUM(J24:J27)</f>
        <v>3079.4</v>
      </c>
      <c r="K28" s="10">
        <f aca="true" t="shared" si="6" ref="K28:K33">J28/I28</f>
        <v>0.06243613242283175</v>
      </c>
    </row>
    <row r="29" spans="1:11" ht="27" customHeight="1">
      <c r="A29" s="5" t="s">
        <v>47</v>
      </c>
      <c r="B29" s="6" t="s">
        <v>50</v>
      </c>
      <c r="C29" s="28">
        <f>F29+I29</f>
        <v>12119</v>
      </c>
      <c r="D29" s="28">
        <f>G29+J29</f>
        <v>76.1</v>
      </c>
      <c r="E29" s="7">
        <f t="shared" si="2"/>
        <v>0.006279395989768132</v>
      </c>
      <c r="F29" s="32">
        <v>11537.8</v>
      </c>
      <c r="G29" s="32">
        <v>0</v>
      </c>
      <c r="H29" s="7"/>
      <c r="I29" s="28">
        <v>581.2</v>
      </c>
      <c r="J29" s="28">
        <v>76.1</v>
      </c>
      <c r="K29" s="7">
        <f t="shared" si="6"/>
        <v>0.13093599449415003</v>
      </c>
    </row>
    <row r="30" spans="1:11" ht="29.25" customHeight="1" outlineLevel="1">
      <c r="A30" s="5" t="s">
        <v>24</v>
      </c>
      <c r="B30" s="6" t="s">
        <v>25</v>
      </c>
      <c r="C30" s="28">
        <f>F30+I30-4299.9</f>
        <v>13326.799999999997</v>
      </c>
      <c r="D30" s="28">
        <f>G30+J30</f>
        <v>2250.6</v>
      </c>
      <c r="E30" s="7">
        <f t="shared" si="2"/>
        <v>0.16887775009754782</v>
      </c>
      <c r="F30" s="32">
        <v>12259.8</v>
      </c>
      <c r="G30" s="32">
        <v>2150.9</v>
      </c>
      <c r="H30" s="21">
        <f t="shared" si="3"/>
        <v>0.1754433188143363</v>
      </c>
      <c r="I30" s="32">
        <v>5366.9</v>
      </c>
      <c r="J30" s="32">
        <v>99.7</v>
      </c>
      <c r="K30" s="7">
        <f t="shared" si="6"/>
        <v>0.018576832063202223</v>
      </c>
    </row>
    <row r="31" spans="1:11" ht="29.25" customHeight="1" outlineLevel="1">
      <c r="A31" s="5" t="s">
        <v>64</v>
      </c>
      <c r="B31" s="6" t="s">
        <v>65</v>
      </c>
      <c r="C31" s="28">
        <f>F31+I31-500</f>
        <v>21901.2</v>
      </c>
      <c r="D31" s="28">
        <f>G31+J31</f>
        <v>1540.2</v>
      </c>
      <c r="E31" s="7">
        <f t="shared" si="2"/>
        <v>0.07032491370335872</v>
      </c>
      <c r="F31" s="32">
        <v>1312.2</v>
      </c>
      <c r="G31" s="32">
        <v>112.2</v>
      </c>
      <c r="H31" s="21">
        <f t="shared" si="3"/>
        <v>0.08550525834476452</v>
      </c>
      <c r="I31" s="32">
        <v>21089</v>
      </c>
      <c r="J31" s="32">
        <v>1428</v>
      </c>
      <c r="K31" s="7">
        <f t="shared" si="6"/>
        <v>0.0677130257480203</v>
      </c>
    </row>
    <row r="32" spans="1:11" ht="56.25" customHeight="1" hidden="1" outlineLevel="1">
      <c r="A32" s="5" t="s">
        <v>93</v>
      </c>
      <c r="B32" s="6" t="s">
        <v>94</v>
      </c>
      <c r="C32" s="28">
        <f>F32+I32</f>
        <v>0</v>
      </c>
      <c r="D32" s="28">
        <f>G32+J32</f>
        <v>0</v>
      </c>
      <c r="E32" s="7" t="e">
        <f>D32/C32</f>
        <v>#DIV/0!</v>
      </c>
      <c r="F32" s="32">
        <v>0</v>
      </c>
      <c r="G32" s="32">
        <v>0</v>
      </c>
      <c r="H32" s="21" t="e">
        <f t="shared" si="3"/>
        <v>#DIV/0!</v>
      </c>
      <c r="I32" s="32"/>
      <c r="J32" s="32"/>
      <c r="K32" s="7" t="e">
        <f t="shared" si="6"/>
        <v>#DIV/0!</v>
      </c>
    </row>
    <row r="33" spans="1:11" ht="24" customHeight="1" collapsed="1">
      <c r="A33" s="1" t="s">
        <v>26</v>
      </c>
      <c r="B33" s="8" t="s">
        <v>27</v>
      </c>
      <c r="C33" s="29">
        <f>SUM(C29:C32)</f>
        <v>47347</v>
      </c>
      <c r="D33" s="29">
        <f>SUM(D29:D32)</f>
        <v>3866.8999999999996</v>
      </c>
      <c r="E33" s="10">
        <f>D33/C33</f>
        <v>0.08167148921790186</v>
      </c>
      <c r="F33" s="30">
        <f>SUM(F29:F32)</f>
        <v>25109.8</v>
      </c>
      <c r="G33" s="30">
        <f>SUM(G29:G32)</f>
        <v>2263.1</v>
      </c>
      <c r="H33" s="10">
        <f t="shared" si="3"/>
        <v>0.09012815713386806</v>
      </c>
      <c r="I33" s="31">
        <f>SUM(I29:I32)</f>
        <v>27037.1</v>
      </c>
      <c r="J33" s="31">
        <f>SUM(J29:J32)</f>
        <v>1603.8</v>
      </c>
      <c r="K33" s="10">
        <f t="shared" si="6"/>
        <v>0.05931849199803234</v>
      </c>
    </row>
    <row r="34" spans="1:11" ht="24.75" customHeight="1" outlineLevel="1">
      <c r="A34" s="5" t="s">
        <v>28</v>
      </c>
      <c r="B34" s="6" t="s">
        <v>29</v>
      </c>
      <c r="C34" s="28">
        <f aca="true" t="shared" si="7" ref="C34:D37">F34+I34</f>
        <v>81486.2</v>
      </c>
      <c r="D34" s="28">
        <f t="shared" si="7"/>
        <v>15691.5</v>
      </c>
      <c r="E34" s="7">
        <f t="shared" si="2"/>
        <v>0.19256634865780956</v>
      </c>
      <c r="F34" s="32">
        <v>81486.2</v>
      </c>
      <c r="G34" s="32">
        <v>15691.5</v>
      </c>
      <c r="H34" s="7">
        <f t="shared" si="3"/>
        <v>0.19256634865780956</v>
      </c>
      <c r="I34" s="28"/>
      <c r="J34" s="28"/>
      <c r="K34" s="7"/>
    </row>
    <row r="35" spans="1:11" ht="27" customHeight="1" outlineLevel="1">
      <c r="A35" s="5" t="s">
        <v>30</v>
      </c>
      <c r="B35" s="6" t="s">
        <v>31</v>
      </c>
      <c r="C35" s="28">
        <f t="shared" si="7"/>
        <v>298706.6</v>
      </c>
      <c r="D35" s="28">
        <f t="shared" si="7"/>
        <v>65956.2</v>
      </c>
      <c r="E35" s="7">
        <f t="shared" si="2"/>
        <v>0.2208059681306004</v>
      </c>
      <c r="F35" s="32">
        <v>298706.6</v>
      </c>
      <c r="G35" s="32">
        <v>65956.2</v>
      </c>
      <c r="H35" s="7">
        <f t="shared" si="3"/>
        <v>0.2208059681306004</v>
      </c>
      <c r="I35" s="28"/>
      <c r="J35" s="28"/>
      <c r="K35" s="7"/>
    </row>
    <row r="36" spans="1:11" ht="27" customHeight="1" outlineLevel="1">
      <c r="A36" s="5" t="s">
        <v>107</v>
      </c>
      <c r="B36" s="6" t="s">
        <v>108</v>
      </c>
      <c r="C36" s="28">
        <f t="shared" si="7"/>
        <v>34359.2</v>
      </c>
      <c r="D36" s="28">
        <f t="shared" si="7"/>
        <v>6569</v>
      </c>
      <c r="E36" s="7"/>
      <c r="F36" s="32">
        <v>34359.2</v>
      </c>
      <c r="G36" s="32">
        <v>6569</v>
      </c>
      <c r="H36" s="7">
        <f t="shared" si="3"/>
        <v>0.19118605788260495</v>
      </c>
      <c r="I36" s="28"/>
      <c r="J36" s="28"/>
      <c r="K36" s="7"/>
    </row>
    <row r="37" spans="1:11" ht="32.25" customHeight="1" outlineLevel="1">
      <c r="A37" s="5" t="s">
        <v>32</v>
      </c>
      <c r="B37" s="6" t="s">
        <v>33</v>
      </c>
      <c r="C37" s="28">
        <f t="shared" si="7"/>
        <v>22415.1</v>
      </c>
      <c r="D37" s="28">
        <f t="shared" si="7"/>
        <v>1621.7</v>
      </c>
      <c r="E37" s="7">
        <f t="shared" si="2"/>
        <v>0.07234855075373298</v>
      </c>
      <c r="F37" s="32">
        <v>22415.1</v>
      </c>
      <c r="G37" s="32">
        <v>1621.7</v>
      </c>
      <c r="H37" s="7">
        <f t="shared" si="3"/>
        <v>0.07234855075373298</v>
      </c>
      <c r="I37" s="28"/>
      <c r="J37" s="28"/>
      <c r="K37" s="7"/>
    </row>
    <row r="38" spans="1:11" ht="24.75" customHeight="1">
      <c r="A38" s="1" t="s">
        <v>34</v>
      </c>
      <c r="B38" s="8" t="s">
        <v>35</v>
      </c>
      <c r="C38" s="29">
        <f>SUM(C34:C37)</f>
        <v>436967.1</v>
      </c>
      <c r="D38" s="29">
        <f>SUM(D34:D37)</f>
        <v>89838.4</v>
      </c>
      <c r="E38" s="10">
        <f t="shared" si="2"/>
        <v>0.20559534115955183</v>
      </c>
      <c r="F38" s="30">
        <f>SUM(F34:F37)</f>
        <v>436967.1</v>
      </c>
      <c r="G38" s="30">
        <f>SUM(G34:G37)</f>
        <v>89838.4</v>
      </c>
      <c r="H38" s="10">
        <f t="shared" si="3"/>
        <v>0.20559534115955183</v>
      </c>
      <c r="I38" s="29"/>
      <c r="J38" s="29"/>
      <c r="K38" s="7"/>
    </row>
    <row r="39" spans="1:11" ht="29.25" customHeight="1" outlineLevel="1">
      <c r="A39" s="5" t="s">
        <v>54</v>
      </c>
      <c r="B39" s="6" t="s">
        <v>36</v>
      </c>
      <c r="C39" s="28">
        <f>F39+I39</f>
        <v>56082.4</v>
      </c>
      <c r="D39" s="28">
        <f>G39+J39</f>
        <v>9333.2</v>
      </c>
      <c r="E39" s="7">
        <f t="shared" si="2"/>
        <v>0.1664194114374563</v>
      </c>
      <c r="F39" s="32">
        <v>56082.4</v>
      </c>
      <c r="G39" s="32">
        <v>9333.2</v>
      </c>
      <c r="H39" s="21">
        <f t="shared" si="3"/>
        <v>0.1664194114374563</v>
      </c>
      <c r="I39" s="32"/>
      <c r="J39" s="32"/>
      <c r="K39" s="7"/>
    </row>
    <row r="40" spans="1:11" ht="29.25" customHeight="1" hidden="1" outlineLevel="1">
      <c r="A40" s="5" t="s">
        <v>77</v>
      </c>
      <c r="B40" s="6" t="s">
        <v>55</v>
      </c>
      <c r="C40" s="28">
        <f>F40+I40</f>
        <v>0</v>
      </c>
      <c r="D40" s="28">
        <f>G40+J40</f>
        <v>0</v>
      </c>
      <c r="E40" s="7" t="e">
        <f>D40/C40</f>
        <v>#DIV/0!</v>
      </c>
      <c r="F40" s="32">
        <v>0</v>
      </c>
      <c r="G40" s="32">
        <v>0</v>
      </c>
      <c r="H40" s="21" t="e">
        <f>G40/F40</f>
        <v>#DIV/0!</v>
      </c>
      <c r="I40" s="32"/>
      <c r="J40" s="32"/>
      <c r="K40" s="7"/>
    </row>
    <row r="41" spans="1:11" ht="46.5" customHeight="1" collapsed="1">
      <c r="A41" s="1" t="s">
        <v>37</v>
      </c>
      <c r="B41" s="8" t="s">
        <v>38</v>
      </c>
      <c r="C41" s="29">
        <f>SUM(C39:C40)</f>
        <v>56082.4</v>
      </c>
      <c r="D41" s="29">
        <f>SUM(D39:D40)</f>
        <v>9333.2</v>
      </c>
      <c r="E41" s="10">
        <f>D41/C41</f>
        <v>0.1664194114374563</v>
      </c>
      <c r="F41" s="30">
        <f>SUM(F39:F40)</f>
        <v>56082.4</v>
      </c>
      <c r="G41" s="30">
        <f>SUM(G39:G40)</f>
        <v>9333.2</v>
      </c>
      <c r="H41" s="22">
        <f>G41/F41</f>
        <v>0.1664194114374563</v>
      </c>
      <c r="I41" s="30"/>
      <c r="J41" s="30"/>
      <c r="K41" s="10"/>
    </row>
    <row r="42" spans="1:11" ht="33.75" customHeight="1" hidden="1" outlineLevel="1">
      <c r="A42" s="5" t="s">
        <v>57</v>
      </c>
      <c r="B42" s="6" t="s">
        <v>66</v>
      </c>
      <c r="C42" s="28">
        <f aca="true" t="shared" si="8" ref="C42:D44">F42+I42</f>
        <v>0</v>
      </c>
      <c r="D42" s="28">
        <f t="shared" si="8"/>
        <v>0</v>
      </c>
      <c r="E42" s="7" t="e">
        <f t="shared" si="2"/>
        <v>#DIV/0!</v>
      </c>
      <c r="F42" s="32">
        <v>0</v>
      </c>
      <c r="G42" s="32">
        <v>0</v>
      </c>
      <c r="H42" s="21" t="e">
        <f>G42/F42</f>
        <v>#DIV/0!</v>
      </c>
      <c r="I42" s="28"/>
      <c r="J42" s="28"/>
      <c r="K42" s="7"/>
    </row>
    <row r="43" spans="1:11" ht="25.5" customHeight="1" hidden="1" outlineLevel="1">
      <c r="A43" s="5" t="s">
        <v>56</v>
      </c>
      <c r="B43" s="6" t="s">
        <v>67</v>
      </c>
      <c r="C43" s="28">
        <f t="shared" si="8"/>
        <v>0</v>
      </c>
      <c r="D43" s="28">
        <f t="shared" si="8"/>
        <v>0</v>
      </c>
      <c r="E43" s="7" t="e">
        <f>D43/C43</f>
        <v>#DIV/0!</v>
      </c>
      <c r="F43" s="32">
        <v>0</v>
      </c>
      <c r="G43" s="32">
        <v>0</v>
      </c>
      <c r="H43" s="21" t="e">
        <f>G43/F43</f>
        <v>#DIV/0!</v>
      </c>
      <c r="I43" s="32"/>
      <c r="J43" s="32"/>
      <c r="K43" s="7"/>
    </row>
    <row r="44" spans="1:11" ht="36.75" customHeight="1" hidden="1" outlineLevel="1">
      <c r="A44" s="5" t="s">
        <v>78</v>
      </c>
      <c r="B44" s="6" t="s">
        <v>79</v>
      </c>
      <c r="C44" s="28">
        <f t="shared" si="8"/>
        <v>0</v>
      </c>
      <c r="D44" s="28">
        <f t="shared" si="8"/>
        <v>0</v>
      </c>
      <c r="E44" s="7" t="e">
        <f>D44/C44</f>
        <v>#DIV/0!</v>
      </c>
      <c r="F44" s="32">
        <v>0</v>
      </c>
      <c r="G44" s="32">
        <v>0</v>
      </c>
      <c r="H44" s="21" t="e">
        <f>G44/F44</f>
        <v>#DIV/0!</v>
      </c>
      <c r="I44" s="32"/>
      <c r="J44" s="32"/>
      <c r="K44" s="7"/>
    </row>
    <row r="45" spans="1:11" ht="22.5" customHeight="1" outlineLevel="1">
      <c r="A45" s="5" t="s">
        <v>39</v>
      </c>
      <c r="B45" s="6" t="s">
        <v>40</v>
      </c>
      <c r="C45" s="28">
        <f>F45+I45-100</f>
        <v>1726.2</v>
      </c>
      <c r="D45" s="28">
        <f>G45+J45</f>
        <v>0</v>
      </c>
      <c r="E45" s="7">
        <f t="shared" si="2"/>
        <v>0</v>
      </c>
      <c r="F45" s="32">
        <v>1726.2</v>
      </c>
      <c r="G45" s="32">
        <v>0</v>
      </c>
      <c r="H45" s="7">
        <v>0</v>
      </c>
      <c r="I45" s="28">
        <v>100</v>
      </c>
      <c r="J45" s="28">
        <v>0</v>
      </c>
      <c r="K45" s="7">
        <v>0</v>
      </c>
    </row>
    <row r="46" spans="1:11" ht="27.75" customHeight="1" outlineLevel="1">
      <c r="A46" s="5" t="s">
        <v>41</v>
      </c>
      <c r="B46" s="6" t="s">
        <v>69</v>
      </c>
      <c r="C46" s="28">
        <f>F46+I46-6959.3</f>
        <v>25582.7</v>
      </c>
      <c r="D46" s="28">
        <f>G46+J46</f>
        <v>2436.33</v>
      </c>
      <c r="E46" s="7">
        <f t="shared" si="2"/>
        <v>0.09523349763707505</v>
      </c>
      <c r="F46" s="32">
        <v>25582.7</v>
      </c>
      <c r="G46" s="32">
        <v>2436.33</v>
      </c>
      <c r="H46" s="7">
        <f t="shared" si="3"/>
        <v>0.09523349763707505</v>
      </c>
      <c r="I46" s="28">
        <v>6959.3</v>
      </c>
      <c r="J46" s="28">
        <v>0</v>
      </c>
      <c r="K46" s="7">
        <v>0</v>
      </c>
    </row>
    <row r="47" spans="1:11" ht="18">
      <c r="A47" s="1" t="s">
        <v>42</v>
      </c>
      <c r="B47" s="8" t="s">
        <v>43</v>
      </c>
      <c r="C47" s="29">
        <f>SUM(C45:C46)</f>
        <v>27308.9</v>
      </c>
      <c r="D47" s="29">
        <f>SUM(D45:D46)</f>
        <v>2436.33</v>
      </c>
      <c r="E47" s="7">
        <f t="shared" si="2"/>
        <v>0.0892137727993438</v>
      </c>
      <c r="F47" s="30">
        <f>SUM(F45:F46)</f>
        <v>27308.9</v>
      </c>
      <c r="G47" s="30">
        <f>SUM(G45:G46)</f>
        <v>2436.33</v>
      </c>
      <c r="H47" s="7">
        <f t="shared" si="3"/>
        <v>0.0892137727993438</v>
      </c>
      <c r="I47" s="29">
        <f>SUM(I45:I46)</f>
        <v>7059.3</v>
      </c>
      <c r="J47" s="29">
        <f>SUM(J45:J46)</f>
        <v>0</v>
      </c>
      <c r="K47" s="10">
        <f>J47/I47</f>
        <v>0</v>
      </c>
    </row>
    <row r="48" spans="1:11" ht="18" outlineLevel="1">
      <c r="A48" s="5" t="s">
        <v>100</v>
      </c>
      <c r="B48" s="6" t="s">
        <v>101</v>
      </c>
      <c r="C48" s="28">
        <f aca="true" t="shared" si="9" ref="C48:D50">F48+I48</f>
        <v>13866.8</v>
      </c>
      <c r="D48" s="28">
        <f t="shared" si="9"/>
        <v>2995.6</v>
      </c>
      <c r="E48" s="7">
        <f t="shared" si="2"/>
        <v>0.21602676897337525</v>
      </c>
      <c r="F48" s="32">
        <v>13866.8</v>
      </c>
      <c r="G48" s="32">
        <v>2995.6</v>
      </c>
      <c r="H48" s="7">
        <f t="shared" si="3"/>
        <v>0.21602676897337525</v>
      </c>
      <c r="I48" s="28"/>
      <c r="J48" s="28"/>
      <c r="K48" s="7"/>
    </row>
    <row r="49" spans="1:11" ht="18" outlineLevel="1">
      <c r="A49" s="5" t="s">
        <v>58</v>
      </c>
      <c r="B49" s="6" t="s">
        <v>80</v>
      </c>
      <c r="C49" s="28">
        <f>F49+I49-970</f>
        <v>5688.7</v>
      </c>
      <c r="D49" s="28">
        <f t="shared" si="9"/>
        <v>2.4</v>
      </c>
      <c r="E49" s="7">
        <f>D49/C49</f>
        <v>0.0004218890080334699</v>
      </c>
      <c r="F49" s="32">
        <v>5627</v>
      </c>
      <c r="G49" s="32">
        <v>0</v>
      </c>
      <c r="H49" s="7">
        <f>G49/F49</f>
        <v>0</v>
      </c>
      <c r="I49" s="28">
        <v>1031.7</v>
      </c>
      <c r="J49" s="28">
        <v>2.4</v>
      </c>
      <c r="K49" s="7">
        <f>J49/I49</f>
        <v>0.0023262576330328583</v>
      </c>
    </row>
    <row r="50" spans="1:11" ht="18" outlineLevel="1">
      <c r="A50" s="5" t="s">
        <v>109</v>
      </c>
      <c r="B50" s="6" t="s">
        <v>110</v>
      </c>
      <c r="C50" s="28">
        <f t="shared" si="9"/>
        <v>434.2</v>
      </c>
      <c r="D50" s="28">
        <f t="shared" si="9"/>
        <v>266.4</v>
      </c>
      <c r="E50" s="7">
        <f>D50/C50</f>
        <v>0.6135421464762781</v>
      </c>
      <c r="F50" s="32">
        <v>434.2</v>
      </c>
      <c r="G50" s="32">
        <v>266.4</v>
      </c>
      <c r="H50" s="7">
        <f>G50/F50</f>
        <v>0.6135421464762781</v>
      </c>
      <c r="I50" s="28"/>
      <c r="J50" s="28"/>
      <c r="K50" s="7"/>
    </row>
    <row r="51" spans="1:11" ht="17.25">
      <c r="A51" s="1" t="s">
        <v>44</v>
      </c>
      <c r="B51" s="8" t="s">
        <v>68</v>
      </c>
      <c r="C51" s="30">
        <f>SUM(C48:C50)-0.1</f>
        <v>19989.600000000002</v>
      </c>
      <c r="D51" s="30">
        <f>SUM(D48:D50)</f>
        <v>3264.4</v>
      </c>
      <c r="E51" s="10">
        <f t="shared" si="2"/>
        <v>0.16330491855764998</v>
      </c>
      <c r="F51" s="30">
        <f>SUM(F48:F50)</f>
        <v>19928</v>
      </c>
      <c r="G51" s="30">
        <f>SUM(G48:G50)</f>
        <v>3262</v>
      </c>
      <c r="H51" s="10">
        <f t="shared" si="3"/>
        <v>0.1636892814130871</v>
      </c>
      <c r="I51" s="30">
        <f>SUM(I48:I50)</f>
        <v>1031.7</v>
      </c>
      <c r="J51" s="30">
        <f>SUM(J48:J50)</f>
        <v>2.4</v>
      </c>
      <c r="K51" s="10">
        <f>J51/I51</f>
        <v>0.0023262576330328583</v>
      </c>
    </row>
    <row r="52" spans="1:11" ht="18" hidden="1">
      <c r="A52" s="5" t="s">
        <v>95</v>
      </c>
      <c r="B52" s="6" t="s">
        <v>98</v>
      </c>
      <c r="C52" s="28">
        <f>F52+I52</f>
        <v>0</v>
      </c>
      <c r="D52" s="28">
        <f>G52+J52</f>
        <v>0</v>
      </c>
      <c r="E52" s="7" t="e">
        <f t="shared" si="2"/>
        <v>#DIV/0!</v>
      </c>
      <c r="F52" s="32">
        <v>0</v>
      </c>
      <c r="G52" s="32">
        <v>0</v>
      </c>
      <c r="H52" s="7" t="e">
        <f aca="true" t="shared" si="10" ref="H52:H58">G52/F52</f>
        <v>#DIV/0!</v>
      </c>
      <c r="I52" s="28"/>
      <c r="J52" s="28"/>
      <c r="K52" s="7"/>
    </row>
    <row r="53" spans="1:11" ht="17.25" hidden="1">
      <c r="A53" s="1" t="s">
        <v>96</v>
      </c>
      <c r="B53" s="8" t="s">
        <v>97</v>
      </c>
      <c r="C53" s="29">
        <f>SUM(C52:C52)</f>
        <v>0</v>
      </c>
      <c r="D53" s="29">
        <f>SUM(D52:D52)</f>
        <v>0</v>
      </c>
      <c r="E53" s="10" t="e">
        <f>D53/C53</f>
        <v>#DIV/0!</v>
      </c>
      <c r="F53" s="30">
        <f>SUM(F52:F52)</f>
        <v>0</v>
      </c>
      <c r="G53" s="30">
        <f>SUM(G52:G52)</f>
        <v>0</v>
      </c>
      <c r="H53" s="10" t="e">
        <f t="shared" si="10"/>
        <v>#DIV/0!</v>
      </c>
      <c r="I53" s="29"/>
      <c r="J53" s="29"/>
      <c r="K53" s="10"/>
    </row>
    <row r="54" spans="1:11" ht="44.25" customHeight="1" hidden="1">
      <c r="A54" s="5" t="s">
        <v>81</v>
      </c>
      <c r="B54" s="6" t="s">
        <v>82</v>
      </c>
      <c r="C54" s="28">
        <f>F54+I54</f>
        <v>0</v>
      </c>
      <c r="D54" s="28">
        <f>G54+J54</f>
        <v>0</v>
      </c>
      <c r="E54" s="7" t="e">
        <f>D54/C54</f>
        <v>#DIV/0!</v>
      </c>
      <c r="F54" s="32">
        <v>0</v>
      </c>
      <c r="G54" s="32">
        <v>0</v>
      </c>
      <c r="H54" s="7" t="e">
        <f t="shared" si="10"/>
        <v>#DIV/0!</v>
      </c>
      <c r="I54" s="28"/>
      <c r="J54" s="28"/>
      <c r="K54" s="7"/>
    </row>
    <row r="55" spans="1:11" ht="42.75" customHeight="1" hidden="1">
      <c r="A55" s="1" t="s">
        <v>83</v>
      </c>
      <c r="B55" s="8" t="s">
        <v>84</v>
      </c>
      <c r="C55" s="29">
        <f>SUM(C54)</f>
        <v>0</v>
      </c>
      <c r="D55" s="29">
        <f>SUM(D54)</f>
        <v>0</v>
      </c>
      <c r="E55" s="10" t="e">
        <f>D55/C55</f>
        <v>#DIV/0!</v>
      </c>
      <c r="F55" s="30">
        <v>0</v>
      </c>
      <c r="G55" s="30">
        <f>SUM(G54)</f>
        <v>0</v>
      </c>
      <c r="H55" s="10" t="e">
        <f t="shared" si="10"/>
        <v>#DIV/0!</v>
      </c>
      <c r="I55" s="29">
        <f>SUM(I54)</f>
        <v>0</v>
      </c>
      <c r="J55" s="29">
        <f>SUM(J54)</f>
        <v>0</v>
      </c>
      <c r="K55" s="10"/>
    </row>
    <row r="56" spans="1:11" ht="72">
      <c r="A56" s="5" t="s">
        <v>87</v>
      </c>
      <c r="B56" s="6" t="s">
        <v>88</v>
      </c>
      <c r="C56" s="28">
        <f>F56+I56-32152</f>
        <v>0</v>
      </c>
      <c r="D56" s="28">
        <f>G56+J56-8037.2</f>
        <v>0</v>
      </c>
      <c r="E56" s="7">
        <v>0</v>
      </c>
      <c r="F56" s="32">
        <v>32152</v>
      </c>
      <c r="G56" s="32">
        <v>8037.2</v>
      </c>
      <c r="H56" s="7">
        <f t="shared" si="10"/>
        <v>0.24997511818860413</v>
      </c>
      <c r="I56" s="28"/>
      <c r="J56" s="28"/>
      <c r="K56" s="7"/>
    </row>
    <row r="57" spans="1:11" ht="40.5" customHeight="1">
      <c r="A57" s="5" t="s">
        <v>89</v>
      </c>
      <c r="B57" s="6" t="s">
        <v>90</v>
      </c>
      <c r="C57" s="28">
        <f>F57+I57-38890.2</f>
        <v>0</v>
      </c>
      <c r="D57" s="28">
        <f>G57+J57-8477.4</f>
        <v>0</v>
      </c>
      <c r="E57" s="7">
        <v>0</v>
      </c>
      <c r="F57" s="32">
        <v>23234.3</v>
      </c>
      <c r="G57" s="32">
        <v>5208.2</v>
      </c>
      <c r="H57" s="7">
        <f t="shared" si="10"/>
        <v>0.2241599703886065</v>
      </c>
      <c r="I57" s="28">
        <v>15655.9</v>
      </c>
      <c r="J57" s="28">
        <v>3269.2</v>
      </c>
      <c r="K57" s="7">
        <f>J57/I57</f>
        <v>0.20881584578337878</v>
      </c>
    </row>
    <row r="58" spans="1:11" ht="81.75" customHeight="1">
      <c r="A58" s="1" t="s">
        <v>85</v>
      </c>
      <c r="B58" s="8" t="s">
        <v>86</v>
      </c>
      <c r="C58" s="29">
        <f>SUM(C56:C57)</f>
        <v>0</v>
      </c>
      <c r="D58" s="29">
        <f>SUM(D56:D57)</f>
        <v>0</v>
      </c>
      <c r="E58" s="10">
        <v>0</v>
      </c>
      <c r="F58" s="30">
        <f>SUM(F56:F57)</f>
        <v>55386.3</v>
      </c>
      <c r="G58" s="30">
        <f>SUM(G56:G57)</f>
        <v>13245.4</v>
      </c>
      <c r="H58" s="10">
        <f t="shared" si="10"/>
        <v>0.23914578153803376</v>
      </c>
      <c r="I58" s="29">
        <f>SUM(I56:I57)</f>
        <v>15655.9</v>
      </c>
      <c r="J58" s="29">
        <f>SUM(J56:J57)</f>
        <v>3269.2</v>
      </c>
      <c r="K58" s="7">
        <f>J58/I58</f>
        <v>0.20881584578337878</v>
      </c>
    </row>
    <row r="59" spans="1:11" ht="21" customHeight="1">
      <c r="A59" s="38" t="s">
        <v>0</v>
      </c>
      <c r="B59" s="11" t="s">
        <v>105</v>
      </c>
      <c r="C59" s="31">
        <f>C17+C20+C22+C28+C33+C38+C41+C47+C51+C58+0.1</f>
        <v>804189</v>
      </c>
      <c r="D59" s="31">
        <f>D17+D20+D22+D28+D33+D38+D41+D47+D51+D58+0.2</f>
        <v>142680.93</v>
      </c>
      <c r="E59" s="10">
        <f t="shared" si="2"/>
        <v>0.1774221358412015</v>
      </c>
      <c r="F59" s="35">
        <f>F17+F20+F22+F28+F33+F38+F41+F47+F51+F53+F58</f>
        <v>761313.2000000001</v>
      </c>
      <c r="G59" s="35">
        <f>G17+G20+G22+G28+G33+G38+G41+G47+G51+G53+G58+0.2</f>
        <v>140364.03</v>
      </c>
      <c r="H59" s="10">
        <f t="shared" si="3"/>
        <v>0.18437093958176476</v>
      </c>
      <c r="I59" s="31">
        <f>I17+I20+I22+I28+I33+I38+I41+I47+I51+I53+I58+0.1</f>
        <v>159934.6</v>
      </c>
      <c r="J59" s="31">
        <f>J17+J20+J22+J28+J33+J38+J41+J47+J51+J53+J58</f>
        <v>19114.999999999996</v>
      </c>
      <c r="K59" s="10">
        <f>J59/I59</f>
        <v>0.11951760282015271</v>
      </c>
    </row>
    <row r="60" spans="1:11" ht="39" customHeight="1">
      <c r="A60" s="38"/>
      <c r="B60" s="6" t="s">
        <v>92</v>
      </c>
      <c r="C60" s="9"/>
      <c r="D60" s="9"/>
      <c r="E60" s="7"/>
      <c r="F60" s="27"/>
      <c r="G60" s="27"/>
      <c r="H60" s="12"/>
      <c r="I60" s="9"/>
      <c r="J60" s="9"/>
      <c r="K60" s="12"/>
    </row>
    <row r="61" spans="1:11" ht="12.75" customHeight="1">
      <c r="A61" s="13"/>
      <c r="B61" s="14"/>
      <c r="C61" s="15"/>
      <c r="D61" s="15"/>
      <c r="E61" s="15"/>
      <c r="F61" s="33"/>
      <c r="G61" s="33"/>
      <c r="H61" s="16"/>
      <c r="I61" s="15"/>
      <c r="J61" s="15"/>
      <c r="K61" s="17"/>
    </row>
    <row r="62" spans="2:8" ht="12.75" customHeight="1">
      <c r="B62" s="39" t="s">
        <v>102</v>
      </c>
      <c r="C62" s="40"/>
      <c r="D62" s="40"/>
      <c r="H62" s="18" t="s">
        <v>106</v>
      </c>
    </row>
    <row r="67" ht="12.75" customHeight="1">
      <c r="C67" s="24"/>
    </row>
  </sheetData>
  <sheetProtection/>
  <mergeCells count="8">
    <mergeCell ref="B62:D62"/>
    <mergeCell ref="F4:H4"/>
    <mergeCell ref="I4:K4"/>
    <mergeCell ref="A1:K2"/>
    <mergeCell ref="A3:A5"/>
    <mergeCell ref="B3:B5"/>
    <mergeCell ref="C3:E4"/>
    <mergeCell ref="F3:K3"/>
  </mergeCells>
  <printOptions/>
  <pageMargins left="0.984251968503937" right="0.3937007874015748" top="0.3937007874015748" bottom="0" header="0.3937007874015748" footer="0.3937007874015748"/>
  <pageSetup fitToHeight="0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майкова</cp:lastModifiedBy>
  <cp:lastPrinted>2023-04-18T05:37:59Z</cp:lastPrinted>
  <dcterms:created xsi:type="dcterms:W3CDTF">2002-03-11T10:22:12Z</dcterms:created>
  <dcterms:modified xsi:type="dcterms:W3CDTF">2023-06-07T04:38:34Z</dcterms:modified>
  <cp:category/>
  <cp:version/>
  <cp:contentType/>
  <cp:contentStatus/>
</cp:coreProperties>
</file>